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GB HTML\MedGas Bible Online\TAe Control Cabinets\"/>
    </mc:Choice>
  </mc:AlternateContent>
  <bookViews>
    <workbookView xWindow="480" yWindow="75" windowWidth="19995" windowHeight="12270"/>
  </bookViews>
  <sheets>
    <sheet name="TAE Virtual Switch Calc" sheetId="1" r:id="rId1"/>
    <sheet name="Data" sheetId="2" state="hidden" r:id="rId2"/>
  </sheets>
  <definedNames>
    <definedName name="SCALE">Data!$A$2:$A$6</definedName>
  </definedNames>
  <calcPr calcId="152511"/>
</workbook>
</file>

<file path=xl/calcChain.xml><?xml version="1.0" encoding="utf-8"?>
<calcChain xmlns="http://schemas.openxmlformats.org/spreadsheetml/2006/main">
  <c r="H10" i="2" l="1"/>
  <c r="G10" i="2"/>
  <c r="G5" i="2"/>
  <c r="G6" i="2" s="1"/>
  <c r="G2" i="2"/>
  <c r="G3" i="2" s="1"/>
  <c r="B2" i="2"/>
  <c r="G19" i="2" s="1"/>
  <c r="F10" i="2"/>
  <c r="E10" i="2"/>
  <c r="D10" i="2"/>
  <c r="C6" i="2"/>
  <c r="E6" i="2"/>
  <c r="F5" i="2"/>
  <c r="F6" i="2" s="1"/>
  <c r="E5" i="2"/>
  <c r="D5" i="2"/>
  <c r="D6" i="2" s="1"/>
  <c r="C5" i="2"/>
  <c r="F2" i="2"/>
  <c r="F3" i="2" s="1"/>
  <c r="E2" i="2"/>
  <c r="E3" i="2" s="1"/>
  <c r="D2" i="2"/>
  <c r="D3" i="2" s="1"/>
  <c r="C2" i="2"/>
  <c r="F6" i="1"/>
  <c r="F5" i="1"/>
  <c r="E9" i="1"/>
  <c r="E10" i="1" s="1"/>
  <c r="G21" i="2" l="1"/>
  <c r="G12" i="2"/>
  <c r="G20" i="2"/>
  <c r="E16" i="2"/>
  <c r="G13" i="2"/>
  <c r="C3" i="2"/>
  <c r="H3" i="2" s="1"/>
  <c r="G16" i="2"/>
  <c r="G17" i="2"/>
  <c r="H6" i="2"/>
  <c r="G14" i="2"/>
  <c r="G18" i="2"/>
  <c r="G22" i="2"/>
  <c r="E19" i="2"/>
  <c r="G11" i="2"/>
  <c r="G15" i="2"/>
  <c r="E12" i="2"/>
  <c r="E13" i="2"/>
  <c r="E22" i="2"/>
  <c r="E20" i="2"/>
  <c r="E11" i="2"/>
  <c r="E18" i="2"/>
  <c r="E17" i="2"/>
  <c r="E14" i="2"/>
  <c r="E21" i="2"/>
  <c r="E15" i="2"/>
  <c r="J1" i="2" l="1"/>
  <c r="J2" i="2" s="1"/>
  <c r="J6" i="2" s="1"/>
  <c r="H15" i="2" s="1"/>
  <c r="F15" i="2"/>
  <c r="D15" i="2" l="1"/>
  <c r="I15" i="2" s="1"/>
  <c r="E17" i="1" s="1"/>
  <c r="J5" i="2"/>
  <c r="H13" i="2" s="1"/>
  <c r="J4" i="2"/>
  <c r="H11" i="2" s="1"/>
  <c r="K7" i="2"/>
  <c r="H18" i="2" s="1"/>
  <c r="J9" i="2"/>
  <c r="H21" i="2" s="1"/>
  <c r="K5" i="2"/>
  <c r="H14" i="2" s="1"/>
  <c r="K4" i="2"/>
  <c r="H12" i="2" s="1"/>
  <c r="K9" i="2"/>
  <c r="H22" i="2" s="1"/>
  <c r="K6" i="2"/>
  <c r="H16" i="2" s="1"/>
  <c r="J7" i="2"/>
  <c r="H17" i="2" s="1"/>
  <c r="K8" i="2"/>
  <c r="H20" i="2" s="1"/>
  <c r="J8" i="2"/>
  <c r="H19" i="2" s="1"/>
  <c r="F19" i="2"/>
  <c r="F18" i="2"/>
  <c r="D12" i="2"/>
  <c r="F12" i="2"/>
  <c r="D21" i="2"/>
  <c r="F21" i="2"/>
  <c r="F22" i="2"/>
  <c r="F16" i="2"/>
  <c r="F17" i="2"/>
  <c r="F20" i="2"/>
  <c r="F13" i="2"/>
  <c r="F14" i="2"/>
  <c r="F11" i="2"/>
  <c r="D13" i="2" l="1"/>
  <c r="I13" i="2" s="1"/>
  <c r="E15" i="1" s="1"/>
  <c r="D17" i="2"/>
  <c r="I17" i="2" s="1"/>
  <c r="E19" i="1" s="1"/>
  <c r="D16" i="2"/>
  <c r="D14" i="2"/>
  <c r="D20" i="2"/>
  <c r="I20" i="2" s="1"/>
  <c r="E22" i="1" s="1"/>
  <c r="D11" i="2"/>
  <c r="D18" i="2"/>
  <c r="I18" i="2" s="1"/>
  <c r="E20" i="1" s="1"/>
  <c r="D22" i="2"/>
  <c r="I22" i="2" s="1"/>
  <c r="E24" i="1" s="1"/>
  <c r="D19" i="2"/>
  <c r="I19" i="2" s="1"/>
  <c r="E21" i="1" s="1"/>
  <c r="I11" i="2"/>
  <c r="E13" i="1" s="1"/>
  <c r="I12" i="2"/>
  <c r="E14" i="1" s="1"/>
  <c r="I14" i="2"/>
  <c r="E16" i="1" s="1"/>
  <c r="I16" i="2"/>
  <c r="E18" i="1" s="1"/>
  <c r="I21" i="2"/>
  <c r="E23" i="1" s="1"/>
</calcChain>
</file>

<file path=xl/sharedStrings.xml><?xml version="1.0" encoding="utf-8"?>
<sst xmlns="http://schemas.openxmlformats.org/spreadsheetml/2006/main" count="63" uniqueCount="36">
  <si>
    <t xml:space="preserve">Max Cut Out Setting: </t>
  </si>
  <si>
    <t xml:space="preserve">Mininum Cut In Setting: </t>
  </si>
  <si>
    <t xml:space="preserve">Number of Units on System: </t>
  </si>
  <si>
    <t>Units</t>
  </si>
  <si>
    <t xml:space="preserve">Delta OP: </t>
  </si>
  <si>
    <t xml:space="preserve">Delta OV: </t>
  </si>
  <si>
    <t>Virtual Pressure Switch Settings</t>
  </si>
  <si>
    <t>Virtual Switch 1:</t>
  </si>
  <si>
    <t>Open</t>
  </si>
  <si>
    <t>Close</t>
  </si>
  <si>
    <t>Virtual Switch 2:</t>
  </si>
  <si>
    <t>Virtual Switch 3:</t>
  </si>
  <si>
    <t>Virtual Switch 4:</t>
  </si>
  <si>
    <t>Virtual Switch 5:</t>
  </si>
  <si>
    <t>Virtual Switch 6:</t>
  </si>
  <si>
    <t>Virtual Pressure Switch Calculator</t>
  </si>
  <si>
    <t>Scale</t>
  </si>
  <si>
    <t>PSIG</t>
  </si>
  <si>
    <t>InHg</t>
  </si>
  <si>
    <t>BAR</t>
  </si>
  <si>
    <t>mmHg</t>
  </si>
  <si>
    <t>Scale:</t>
  </si>
  <si>
    <t>Input Cut Out Conversion to PSIG/InHg</t>
  </si>
  <si>
    <t>Delta OP</t>
  </si>
  <si>
    <t>Output</t>
  </si>
  <si>
    <t>Input Cut In Conversion to PSIG/InHg</t>
  </si>
  <si>
    <t>Delta OV</t>
  </si>
  <si>
    <t>Switch</t>
  </si>
  <si>
    <t>Switch 1</t>
  </si>
  <si>
    <t>Switch 6</t>
  </si>
  <si>
    <t>Switch 2</t>
  </si>
  <si>
    <t>Switch 3</t>
  </si>
  <si>
    <t>Switch 4</t>
  </si>
  <si>
    <t>Switch 5</t>
  </si>
  <si>
    <t>Choice</t>
  </si>
  <si>
    <t>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</si>
</sst>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1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8" fillId="2" borderId="1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 applyAlignment="1">
      <alignment horizontal="right"/>
    </xf>
    <xf numFmtId="1" fontId="8" fillId="2" borderId="5" xfId="0" applyNumberFormat="1" applyFont="1" applyFill="1" applyBorder="1" applyAlignment="1">
      <alignment horizontal="center"/>
    </xf>
    <xf numFmtId="0" fontId="8" fillId="2" borderId="6" xfId="0" applyFont="1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0" xfId="0" applyFill="1" applyBorder="1" applyAlignment="1">
      <alignment horizontal="right"/>
    </xf>
    <xf numFmtId="0" fontId="3" fillId="3" borderId="0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4" borderId="12" xfId="0" applyFill="1" applyBorder="1"/>
    <xf numFmtId="0" fontId="0" fillId="4" borderId="13" xfId="0" applyFill="1" applyBorder="1" applyAlignment="1">
      <alignment horizontal="right"/>
    </xf>
    <xf numFmtId="0" fontId="4" fillId="4" borderId="14" xfId="0" applyFont="1" applyFill="1" applyBorder="1"/>
    <xf numFmtId="0" fontId="0" fillId="4" borderId="7" xfId="0" applyFill="1" applyBorder="1"/>
    <xf numFmtId="0" fontId="5" fillId="4" borderId="0" xfId="0" applyFont="1" applyFill="1" applyBorder="1" applyAlignment="1">
      <alignment horizontal="right"/>
    </xf>
    <xf numFmtId="0" fontId="6" fillId="4" borderId="8" xfId="0" applyFont="1" applyFill="1" applyBorder="1"/>
    <xf numFmtId="0" fontId="0" fillId="4" borderId="0" xfId="0" applyFill="1" applyBorder="1" applyAlignment="1">
      <alignment horizontal="right"/>
    </xf>
    <xf numFmtId="0" fontId="4" fillId="4" borderId="8" xfId="0" applyFont="1" applyFill="1" applyBorder="1"/>
    <xf numFmtId="0" fontId="5" fillId="4" borderId="0" xfId="0" applyFont="1" applyFill="1" applyBorder="1"/>
    <xf numFmtId="0" fontId="0" fillId="4" borderId="9" xfId="0" applyFill="1" applyBorder="1"/>
    <xf numFmtId="0" fontId="5" fillId="4" borderId="10" xfId="0" applyFont="1" applyFill="1" applyBorder="1"/>
    <xf numFmtId="0" fontId="6" fillId="4" borderId="11" xfId="0" applyFont="1" applyFill="1" applyBorder="1"/>
    <xf numFmtId="0" fontId="0" fillId="5" borderId="15" xfId="0" applyFill="1" applyBorder="1" applyAlignment="1" applyProtection="1">
      <alignment horizontal="center"/>
      <protection locked="0"/>
    </xf>
    <xf numFmtId="0" fontId="9" fillId="3" borderId="0" xfId="0" applyFont="1" applyFill="1" applyBorder="1" applyAlignment="1">
      <alignment horizontal="center"/>
    </xf>
    <xf numFmtId="0" fontId="9" fillId="3" borderId="8" xfId="0" applyFont="1" applyFill="1" applyBorder="1" applyAlignment="1"/>
    <xf numFmtId="0" fontId="9" fillId="0" borderId="0" xfId="0" applyFont="1"/>
    <xf numFmtId="0" fontId="0" fillId="7" borderId="0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2" fontId="1" fillId="4" borderId="13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H26"/>
  <sheetViews>
    <sheetView showGridLines="0" tabSelected="1" workbookViewId="0">
      <selection activeCell="G6" sqref="G6"/>
    </sheetView>
  </sheetViews>
  <sheetFormatPr defaultRowHeight="12.75" x14ac:dyDescent="0.2"/>
  <cols>
    <col min="9" max="9" width="11.7109375" customWidth="1"/>
  </cols>
  <sheetData>
    <row r="1" spans="2:8" ht="13.5" thickBot="1" x14ac:dyDescent="0.25"/>
    <row r="2" spans="2:8" ht="13.5" thickTop="1" x14ac:dyDescent="0.2">
      <c r="B2" s="45" t="s">
        <v>15</v>
      </c>
      <c r="C2" s="46"/>
      <c r="D2" s="46"/>
      <c r="E2" s="46"/>
      <c r="F2" s="46"/>
      <c r="G2" s="46"/>
      <c r="H2" s="47"/>
    </row>
    <row r="3" spans="2:8" ht="13.5" thickBot="1" x14ac:dyDescent="0.25">
      <c r="B3" s="48"/>
      <c r="C3" s="49"/>
      <c r="D3" s="49"/>
      <c r="E3" s="49"/>
      <c r="F3" s="49"/>
      <c r="G3" s="49"/>
      <c r="H3" s="50"/>
    </row>
    <row r="4" spans="2:8" ht="13.5" thickTop="1" x14ac:dyDescent="0.2">
      <c r="B4" s="9"/>
      <c r="C4" s="10"/>
      <c r="D4" s="10"/>
      <c r="E4" s="10"/>
      <c r="F4" s="10"/>
      <c r="G4" s="10"/>
      <c r="H4" s="11"/>
    </row>
    <row r="5" spans="2:8" x14ac:dyDescent="0.2">
      <c r="B5" s="9"/>
      <c r="C5" s="10"/>
      <c r="D5" s="12" t="s">
        <v>0</v>
      </c>
      <c r="E5" s="29">
        <v>110</v>
      </c>
      <c r="F5" s="13" t="str">
        <f>G6</f>
        <v>PSIG</v>
      </c>
      <c r="G5" s="30" t="s">
        <v>21</v>
      </c>
      <c r="H5" s="31"/>
    </row>
    <row r="6" spans="2:8" x14ac:dyDescent="0.2">
      <c r="B6" s="9"/>
      <c r="C6" s="10"/>
      <c r="D6" s="12" t="s">
        <v>1</v>
      </c>
      <c r="E6" s="29">
        <v>85</v>
      </c>
      <c r="F6" s="13" t="str">
        <f>G6</f>
        <v>PSIG</v>
      </c>
      <c r="G6" s="33" t="s">
        <v>17</v>
      </c>
      <c r="H6" s="11"/>
    </row>
    <row r="7" spans="2:8" x14ac:dyDescent="0.2">
      <c r="B7" s="9"/>
      <c r="C7" s="10"/>
      <c r="D7" s="12" t="s">
        <v>2</v>
      </c>
      <c r="E7" s="29">
        <v>2</v>
      </c>
      <c r="F7" s="13" t="s">
        <v>3</v>
      </c>
      <c r="G7" s="10"/>
      <c r="H7" s="11"/>
    </row>
    <row r="8" spans="2:8" ht="13.5" thickBot="1" x14ac:dyDescent="0.25">
      <c r="B8" s="9"/>
      <c r="C8" s="10"/>
      <c r="D8" s="10"/>
      <c r="E8" s="10"/>
      <c r="F8" s="10"/>
      <c r="G8" s="10"/>
      <c r="H8" s="11"/>
    </row>
    <row r="9" spans="2:8" x14ac:dyDescent="0.2">
      <c r="B9" s="9"/>
      <c r="C9" s="1"/>
      <c r="D9" s="2" t="s">
        <v>4</v>
      </c>
      <c r="E9" s="3">
        <f>E5-E6</f>
        <v>25</v>
      </c>
      <c r="F9" s="4"/>
      <c r="G9" s="10"/>
      <c r="H9" s="11"/>
    </row>
    <row r="10" spans="2:8" ht="13.5" thickBot="1" x14ac:dyDescent="0.25">
      <c r="B10" s="9"/>
      <c r="C10" s="5"/>
      <c r="D10" s="6" t="s">
        <v>5</v>
      </c>
      <c r="E10" s="7">
        <f>IF(E$9/(3+E$7)&lt;1,1,E$9/(3+E$7))</f>
        <v>5</v>
      </c>
      <c r="F10" s="8"/>
      <c r="G10" s="10"/>
      <c r="H10" s="11"/>
    </row>
    <row r="11" spans="2:8" x14ac:dyDescent="0.2">
      <c r="B11" s="9"/>
      <c r="C11" s="10"/>
      <c r="D11" s="10"/>
      <c r="E11" s="10"/>
      <c r="F11" s="10"/>
      <c r="G11" s="10"/>
      <c r="H11" s="11"/>
    </row>
    <row r="12" spans="2:8" ht="13.5" thickBot="1" x14ac:dyDescent="0.25">
      <c r="B12" s="9"/>
      <c r="C12" s="44" t="s">
        <v>6</v>
      </c>
      <c r="D12" s="44"/>
      <c r="E12" s="44"/>
      <c r="F12" s="44"/>
      <c r="G12" s="10"/>
      <c r="H12" s="11"/>
    </row>
    <row r="13" spans="2:8" ht="13.5" thickTop="1" x14ac:dyDescent="0.2">
      <c r="B13" s="9"/>
      <c r="C13" s="17"/>
      <c r="D13" s="18" t="s">
        <v>7</v>
      </c>
      <c r="E13" s="41">
        <f>Data!I11</f>
        <v>110</v>
      </c>
      <c r="F13" s="19" t="s">
        <v>8</v>
      </c>
      <c r="G13" s="10"/>
      <c r="H13" s="11"/>
    </row>
    <row r="14" spans="2:8" x14ac:dyDescent="0.2">
      <c r="B14" s="9"/>
      <c r="C14" s="20"/>
      <c r="D14" s="21"/>
      <c r="E14" s="42">
        <f>Data!I12</f>
        <v>90</v>
      </c>
      <c r="F14" s="22" t="s">
        <v>9</v>
      </c>
      <c r="G14" s="10"/>
      <c r="H14" s="11"/>
    </row>
    <row r="15" spans="2:8" x14ac:dyDescent="0.2">
      <c r="B15" s="9"/>
      <c r="C15" s="20"/>
      <c r="D15" s="23" t="s">
        <v>10</v>
      </c>
      <c r="E15" s="42">
        <f>Data!I13</f>
        <v>105</v>
      </c>
      <c r="F15" s="24" t="s">
        <v>8</v>
      </c>
      <c r="G15" s="10"/>
      <c r="H15" s="11"/>
    </row>
    <row r="16" spans="2:8" x14ac:dyDescent="0.2">
      <c r="B16" s="9"/>
      <c r="C16" s="20"/>
      <c r="D16" s="25"/>
      <c r="E16" s="42">
        <f>Data!I14</f>
        <v>85</v>
      </c>
      <c r="F16" s="22" t="s">
        <v>9</v>
      </c>
      <c r="G16" s="10"/>
      <c r="H16" s="11"/>
    </row>
    <row r="17" spans="2:8" x14ac:dyDescent="0.2">
      <c r="B17" s="9"/>
      <c r="C17" s="20"/>
      <c r="D17" s="23" t="s">
        <v>11</v>
      </c>
      <c r="E17" s="42">
        <f>Data!I15</f>
        <v>100</v>
      </c>
      <c r="F17" s="24" t="s">
        <v>8</v>
      </c>
      <c r="G17" s="10"/>
      <c r="H17" s="11"/>
    </row>
    <row r="18" spans="2:8" x14ac:dyDescent="0.2">
      <c r="B18" s="9"/>
      <c r="C18" s="20"/>
      <c r="D18" s="25"/>
      <c r="E18" s="42">
        <f>Data!I16</f>
        <v>80</v>
      </c>
      <c r="F18" s="22" t="s">
        <v>9</v>
      </c>
      <c r="G18" s="10"/>
      <c r="H18" s="11"/>
    </row>
    <row r="19" spans="2:8" x14ac:dyDescent="0.2">
      <c r="B19" s="9"/>
      <c r="C19" s="20"/>
      <c r="D19" s="23" t="s">
        <v>12</v>
      </c>
      <c r="E19" s="42">
        <f>Data!I17</f>
        <v>95</v>
      </c>
      <c r="F19" s="24" t="s">
        <v>8</v>
      </c>
      <c r="G19" s="10"/>
      <c r="H19" s="11"/>
    </row>
    <row r="20" spans="2:8" x14ac:dyDescent="0.2">
      <c r="B20" s="9"/>
      <c r="C20" s="20"/>
      <c r="D20" s="25"/>
      <c r="E20" s="42">
        <f>Data!I18</f>
        <v>75</v>
      </c>
      <c r="F20" s="22" t="s">
        <v>9</v>
      </c>
      <c r="G20" s="10"/>
      <c r="H20" s="11"/>
    </row>
    <row r="21" spans="2:8" x14ac:dyDescent="0.2">
      <c r="B21" s="9"/>
      <c r="C21" s="20"/>
      <c r="D21" s="23" t="s">
        <v>13</v>
      </c>
      <c r="E21" s="42">
        <f>Data!I19</f>
        <v>90</v>
      </c>
      <c r="F21" s="24" t="s">
        <v>8</v>
      </c>
      <c r="G21" s="10"/>
      <c r="H21" s="11"/>
    </row>
    <row r="22" spans="2:8" x14ac:dyDescent="0.2">
      <c r="B22" s="9"/>
      <c r="C22" s="20"/>
      <c r="D22" s="25"/>
      <c r="E22" s="42">
        <f>Data!I20</f>
        <v>70</v>
      </c>
      <c r="F22" s="22" t="s">
        <v>9</v>
      </c>
      <c r="G22" s="10"/>
      <c r="H22" s="11"/>
    </row>
    <row r="23" spans="2:8" x14ac:dyDescent="0.2">
      <c r="B23" s="9"/>
      <c r="C23" s="20"/>
      <c r="D23" s="23" t="s">
        <v>14</v>
      </c>
      <c r="E23" s="42">
        <f>Data!I21</f>
        <v>85</v>
      </c>
      <c r="F23" s="24" t="s">
        <v>8</v>
      </c>
      <c r="G23" s="10"/>
      <c r="H23" s="11"/>
    </row>
    <row r="24" spans="2:8" ht="13.5" thickBot="1" x14ac:dyDescent="0.25">
      <c r="B24" s="9"/>
      <c r="C24" s="26"/>
      <c r="D24" s="27"/>
      <c r="E24" s="43">
        <f>Data!I22</f>
        <v>65</v>
      </c>
      <c r="F24" s="28" t="s">
        <v>9</v>
      </c>
      <c r="G24" s="10"/>
      <c r="H24" s="11"/>
    </row>
    <row r="25" spans="2:8" ht="14.25" thickTop="1" thickBot="1" x14ac:dyDescent="0.25">
      <c r="B25" s="14"/>
      <c r="C25" s="15"/>
      <c r="D25" s="15"/>
      <c r="E25" s="15"/>
      <c r="F25" s="15"/>
      <c r="G25" s="15"/>
      <c r="H25" s="16"/>
    </row>
    <row r="26" spans="2:8" ht="13.5" thickTop="1" x14ac:dyDescent="0.2"/>
  </sheetData>
  <sheetProtection password="DC45" sheet="1" objects="1" scenarios="1" selectLockedCells="1"/>
  <mergeCells count="2">
    <mergeCell ref="C12:F12"/>
    <mergeCell ref="B2:H3"/>
  </mergeCells>
  <phoneticPr fontId="0" type="noConversion"/>
  <conditionalFormatting sqref="C21:F22">
    <cfRule type="expression" dxfId="7" priority="3" stopIfTrue="1">
      <formula>$E$7&lt;5</formula>
    </cfRule>
  </conditionalFormatting>
  <conditionalFormatting sqref="C23:F24">
    <cfRule type="expression" dxfId="6" priority="4" stopIfTrue="1">
      <formula>$E$7&lt;6</formula>
    </cfRule>
  </conditionalFormatting>
  <conditionalFormatting sqref="C19:F20">
    <cfRule type="expression" dxfId="5" priority="5" stopIfTrue="1">
      <formula>$E$7&lt;4</formula>
    </cfRule>
  </conditionalFormatting>
  <conditionalFormatting sqref="C17:F18">
    <cfRule type="expression" dxfId="4" priority="6" stopIfTrue="1">
      <formula>$E$7&lt;3</formula>
    </cfRule>
  </conditionalFormatting>
  <conditionalFormatting sqref="C15:D16 F15:F16">
    <cfRule type="expression" dxfId="3" priority="7" stopIfTrue="1">
      <formula>$E$7&lt;2</formula>
    </cfRule>
  </conditionalFormatting>
  <conditionalFormatting sqref="C13:F14">
    <cfRule type="expression" dxfId="2" priority="8" stopIfTrue="1">
      <formula>$E$7&lt;1</formula>
    </cfRule>
  </conditionalFormatting>
  <conditionalFormatting sqref="E15">
    <cfRule type="expression" dxfId="1" priority="2" stopIfTrue="1">
      <formula>$E$7&lt;1</formula>
    </cfRule>
  </conditionalFormatting>
  <conditionalFormatting sqref="E16">
    <cfRule type="expression" dxfId="0" priority="1" stopIfTrue="1">
      <formula>$E$7&lt;1</formula>
    </cfRule>
  </conditionalFormatting>
  <dataValidations count="1">
    <dataValidation type="list" allowBlank="1" showInputMessage="1" showErrorMessage="1" sqref="G6">
      <formula1>SCALE</formula1>
    </dataValidation>
  </dataValidations>
  <pageMargins left="0.32" right="0.35" top="0.31" bottom="0.3" header="0.34" footer="0.27"/>
  <pageSetup orientation="landscape" horizontalDpi="20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7" sqref="G7"/>
    </sheetView>
  </sheetViews>
  <sheetFormatPr defaultRowHeight="12.75" x14ac:dyDescent="0.2"/>
  <sheetData>
    <row r="1" spans="1:11" x14ac:dyDescent="0.2">
      <c r="A1" s="35" t="s">
        <v>16</v>
      </c>
      <c r="B1" s="35" t="s">
        <v>34</v>
      </c>
      <c r="C1" s="51" t="s">
        <v>22</v>
      </c>
      <c r="D1" s="51"/>
      <c r="E1" s="51"/>
      <c r="F1" s="51"/>
      <c r="G1" s="36"/>
      <c r="I1" s="32" t="s">
        <v>23</v>
      </c>
      <c r="J1" s="38">
        <f>H3-H6</f>
        <v>25</v>
      </c>
    </row>
    <row r="2" spans="1:11" x14ac:dyDescent="0.2">
      <c r="A2" s="35" t="s">
        <v>17</v>
      </c>
      <c r="B2" s="34" t="str">
        <f>'TAE Virtual Switch Calc'!G6</f>
        <v>PSIG</v>
      </c>
      <c r="C2" s="35" t="str">
        <f>A2</f>
        <v>PSIG</v>
      </c>
      <c r="D2" s="35" t="str">
        <f>A3</f>
        <v>InHg</v>
      </c>
      <c r="E2" s="35" t="str">
        <f>A4</f>
        <v>BAR</v>
      </c>
      <c r="F2" s="35" t="str">
        <f>A5</f>
        <v>mmHg</v>
      </c>
      <c r="G2" s="35" t="str">
        <f>A6</f>
        <v>kPa</v>
      </c>
      <c r="H2" s="35" t="s">
        <v>24</v>
      </c>
      <c r="I2" s="32" t="s">
        <v>26</v>
      </c>
      <c r="J2" s="39">
        <f>IF(J$1/(3+'TAE Virtual Switch Calc'!E7)&lt;1,1,J$1/(3+'TAE Virtual Switch Calc'!E7))</f>
        <v>5</v>
      </c>
    </row>
    <row r="3" spans="1:11" x14ac:dyDescent="0.2">
      <c r="A3" s="35" t="s">
        <v>18</v>
      </c>
      <c r="C3" s="34">
        <f>IF($B$2=C2,'TAE Virtual Switch Calc'!$E$5,"")</f>
        <v>110</v>
      </c>
      <c r="D3" s="34" t="str">
        <f>IF('TAE Virtual Switch Calc'!$G$6=Data!D2,'TAE Virtual Switch Calc'!$E$5,"")</f>
        <v/>
      </c>
      <c r="E3" s="37" t="str">
        <f>IF('TAE Virtual Switch Calc'!$G$6=Data!E2,'TAE Virtual Switch Calc'!$E$5/0.0689478,"")</f>
        <v/>
      </c>
      <c r="F3" s="34" t="str">
        <f>IF('TAE Virtual Switch Calc'!$G$6=Data!F2,'TAE Virtual Switch Calc'!$E$5/25.39999658,"")</f>
        <v/>
      </c>
      <c r="G3" s="34" t="str">
        <f>IF('TAE Virtual Switch Calc'!$G$6=Data!G2,'TAE Virtual Switch Calc'!$E$5/6.89478,"")</f>
        <v/>
      </c>
      <c r="H3" s="34">
        <f>SUM(C3:G3)</f>
        <v>110</v>
      </c>
      <c r="I3" s="35" t="s">
        <v>27</v>
      </c>
      <c r="J3" s="35" t="s">
        <v>8</v>
      </c>
      <c r="K3" s="35" t="s">
        <v>9</v>
      </c>
    </row>
    <row r="4" spans="1:11" x14ac:dyDescent="0.2">
      <c r="A4" s="35" t="s">
        <v>19</v>
      </c>
      <c r="C4" s="51" t="s">
        <v>25</v>
      </c>
      <c r="D4" s="51"/>
      <c r="E4" s="51"/>
      <c r="F4" s="51"/>
      <c r="G4" s="36"/>
      <c r="I4" s="34">
        <v>1</v>
      </c>
      <c r="J4" s="34">
        <f t="shared" ref="J4:J9" si="0">$H$3-($J$2*(I4-1))</f>
        <v>110</v>
      </c>
      <c r="K4" s="34">
        <f>$H$6+($J$2*('TAE Virtual Switch Calc'!$E$7-(I4-1)-1))</f>
        <v>90</v>
      </c>
    </row>
    <row r="5" spans="1:11" x14ac:dyDescent="0.2">
      <c r="A5" s="35" t="s">
        <v>20</v>
      </c>
      <c r="C5" s="35" t="str">
        <f>A2</f>
        <v>PSIG</v>
      </c>
      <c r="D5" s="35" t="str">
        <f>A3</f>
        <v>InHg</v>
      </c>
      <c r="E5" s="35" t="str">
        <f>A4</f>
        <v>BAR</v>
      </c>
      <c r="F5" s="35" t="str">
        <f>A5</f>
        <v>mmHg</v>
      </c>
      <c r="G5" s="35" t="str">
        <f>A6</f>
        <v>kPa</v>
      </c>
      <c r="H5" s="35" t="s">
        <v>24</v>
      </c>
      <c r="I5" s="34">
        <v>2</v>
      </c>
      <c r="J5" s="34">
        <f t="shared" si="0"/>
        <v>105</v>
      </c>
      <c r="K5" s="34">
        <f>$H$6+($J$2*('TAE Virtual Switch Calc'!$E$7-(I5-1)-1))</f>
        <v>85</v>
      </c>
    </row>
    <row r="6" spans="1:11" x14ac:dyDescent="0.2">
      <c r="A6" s="35" t="s">
        <v>35</v>
      </c>
      <c r="C6" s="34">
        <f>IF('TAE Virtual Switch Calc'!$G$6=Data!C5,'TAE Virtual Switch Calc'!$E$6,"")</f>
        <v>85</v>
      </c>
      <c r="D6" s="34" t="str">
        <f>IF('TAE Virtual Switch Calc'!$G$6=Data!D5,'TAE Virtual Switch Calc'!$E$6,"")</f>
        <v/>
      </c>
      <c r="E6" s="37" t="str">
        <f>IF('TAE Virtual Switch Calc'!$G$6=Data!E5,'TAE Virtual Switch Calc'!$E$6/0.0689478,"")</f>
        <v/>
      </c>
      <c r="F6" s="34" t="str">
        <f>IF('TAE Virtual Switch Calc'!$G$6=Data!F5,'TAE Virtual Switch Calc'!$E$6/25.39999658,"")</f>
        <v/>
      </c>
      <c r="G6" s="34" t="str">
        <f>IF('TAE Virtual Switch Calc'!$G$6=Data!G5,'TAE Virtual Switch Calc'!$E$6/6.89478,"")</f>
        <v/>
      </c>
      <c r="H6" s="34">
        <f>SUM(C6:G6)</f>
        <v>85</v>
      </c>
      <c r="I6" s="34">
        <v>3</v>
      </c>
      <c r="J6" s="34">
        <f t="shared" si="0"/>
        <v>100</v>
      </c>
      <c r="K6" s="34">
        <f>$H$6+($J$2*('TAE Virtual Switch Calc'!$E$7-(I6-1)-1))</f>
        <v>80</v>
      </c>
    </row>
    <row r="7" spans="1:11" x14ac:dyDescent="0.2">
      <c r="I7" s="34">
        <v>4</v>
      </c>
      <c r="J7" s="34">
        <f t="shared" si="0"/>
        <v>95</v>
      </c>
      <c r="K7" s="34">
        <f>$H$6+($J$2*('TAE Virtual Switch Calc'!$E$7-(I7-1)-1))</f>
        <v>75</v>
      </c>
    </row>
    <row r="8" spans="1:11" x14ac:dyDescent="0.2">
      <c r="I8" s="34">
        <v>5</v>
      </c>
      <c r="J8" s="34">
        <f t="shared" si="0"/>
        <v>90</v>
      </c>
      <c r="K8" s="34">
        <f>$H$6+($J$2*('TAE Virtual Switch Calc'!$E$7-(I8-1)-1))</f>
        <v>70</v>
      </c>
    </row>
    <row r="9" spans="1:11" x14ac:dyDescent="0.2">
      <c r="I9" s="34">
        <v>6</v>
      </c>
      <c r="J9" s="34">
        <f t="shared" si="0"/>
        <v>85</v>
      </c>
      <c r="K9" s="34">
        <f>$H$6+($J$2*('TAE Virtual Switch Calc'!$E$7-(I9-1)-1))</f>
        <v>65</v>
      </c>
    </row>
    <row r="10" spans="1:11" x14ac:dyDescent="0.2">
      <c r="D10" s="34" t="str">
        <f>A2</f>
        <v>PSIG</v>
      </c>
      <c r="E10" s="34" t="str">
        <f>A3</f>
        <v>InHg</v>
      </c>
      <c r="F10" s="34" t="str">
        <f>A4</f>
        <v>BAR</v>
      </c>
      <c r="G10" s="34" t="str">
        <f>A5</f>
        <v>mmHg</v>
      </c>
      <c r="H10" s="34" t="str">
        <f>A6</f>
        <v>kPa</v>
      </c>
      <c r="I10" s="35" t="s">
        <v>24</v>
      </c>
    </row>
    <row r="11" spans="1:11" x14ac:dyDescent="0.2">
      <c r="B11" s="35" t="s">
        <v>28</v>
      </c>
      <c r="C11" s="35" t="s">
        <v>8</v>
      </c>
      <c r="D11" s="40">
        <f>IF($B$2=D10,$J$4,"")</f>
        <v>110</v>
      </c>
      <c r="E11" s="40" t="str">
        <f>IF($B$2=E10,$J$4,"")</f>
        <v/>
      </c>
      <c r="F11" s="40" t="str">
        <f>IF($B$2=F10,$J$4/14.503768,"")</f>
        <v/>
      </c>
      <c r="G11" s="40" t="str">
        <f>IF($B$2=G10,$J$4/0.0393700849,"")</f>
        <v/>
      </c>
      <c r="H11" s="40" t="str">
        <f>IF($B$2=H$10,$J$4/0.14503769,"")</f>
        <v/>
      </c>
      <c r="I11" s="40">
        <f>SUM(D11:H11)</f>
        <v>110</v>
      </c>
    </row>
    <row r="12" spans="1:11" x14ac:dyDescent="0.2">
      <c r="B12" s="34"/>
      <c r="C12" s="35" t="s">
        <v>9</v>
      </c>
      <c r="D12" s="40">
        <f>IF($B$2=D10,$K$4,"")</f>
        <v>90</v>
      </c>
      <c r="E12" s="40" t="str">
        <f>IF($B$2=E10,$K$4,"")</f>
        <v/>
      </c>
      <c r="F12" s="40" t="str">
        <f>IF($B$2=F10,$K$4/14.503768,"")</f>
        <v/>
      </c>
      <c r="G12" s="40" t="str">
        <f>IF($B$2=G10,$K$4/0.0393700849,"")</f>
        <v/>
      </c>
      <c r="H12" s="40" t="str">
        <f>IF($B$2=H10,$K$4/0.14503769,"")</f>
        <v/>
      </c>
      <c r="I12" s="40">
        <f t="shared" ref="I12:I22" si="1">SUM(D12:H12)</f>
        <v>90</v>
      </c>
    </row>
    <row r="13" spans="1:11" x14ac:dyDescent="0.2">
      <c r="B13" s="35" t="s">
        <v>30</v>
      </c>
      <c r="C13" s="35" t="s">
        <v>8</v>
      </c>
      <c r="D13" s="40">
        <f>IF($B2=D10,$J$5,"")</f>
        <v>105</v>
      </c>
      <c r="E13" s="40" t="str">
        <f>IF($B2=E10,$J$5,"")</f>
        <v/>
      </c>
      <c r="F13" s="40" t="str">
        <f>IF($B2=F10,$J$5/14.503768,"")</f>
        <v/>
      </c>
      <c r="G13" s="40" t="str">
        <f>IF($B2=G10,$J$5/0.0393700849,"")</f>
        <v/>
      </c>
      <c r="H13" s="40" t="str">
        <f>IF($B2=H10,$J$5/0.14503769,"")</f>
        <v/>
      </c>
      <c r="I13" s="40">
        <f t="shared" si="1"/>
        <v>105</v>
      </c>
    </row>
    <row r="14" spans="1:11" x14ac:dyDescent="0.2">
      <c r="B14" s="34"/>
      <c r="C14" s="35" t="s">
        <v>9</v>
      </c>
      <c r="D14" s="40">
        <f>IF($B2=D10,$K$5,"")</f>
        <v>85</v>
      </c>
      <c r="E14" s="40" t="str">
        <f>IF($B2=E10,$K$5,"")</f>
        <v/>
      </c>
      <c r="F14" s="40" t="str">
        <f>IF($B2=F10,$K$5/14.503768,"")</f>
        <v/>
      </c>
      <c r="G14" s="40" t="str">
        <f>IF($B2=G10,$K$5/0.0393700849,"")</f>
        <v/>
      </c>
      <c r="H14" s="40" t="str">
        <f>IF($B2=H10,$K$5/0.14503769,"")</f>
        <v/>
      </c>
      <c r="I14" s="40">
        <f t="shared" si="1"/>
        <v>85</v>
      </c>
    </row>
    <row r="15" spans="1:11" x14ac:dyDescent="0.2">
      <c r="B15" s="35" t="s">
        <v>31</v>
      </c>
      <c r="C15" s="35" t="s">
        <v>8</v>
      </c>
      <c r="D15" s="40">
        <f>IF($B2=D10,$J$6,"")</f>
        <v>100</v>
      </c>
      <c r="E15" s="40" t="str">
        <f>IF($B2=E10,$J$6,"")</f>
        <v/>
      </c>
      <c r="F15" s="40" t="str">
        <f>IF($B2=F10,$J$6/14.503768,"")</f>
        <v/>
      </c>
      <c r="G15" s="40" t="str">
        <f>IF($B2=G10,$J$6/0.0393700849,"")</f>
        <v/>
      </c>
      <c r="H15" s="40" t="str">
        <f>IF($B2=H10,$J$6/0.14503769,"")</f>
        <v/>
      </c>
      <c r="I15" s="40">
        <f t="shared" si="1"/>
        <v>100</v>
      </c>
    </row>
    <row r="16" spans="1:11" x14ac:dyDescent="0.2">
      <c r="B16" s="34"/>
      <c r="C16" s="35" t="s">
        <v>9</v>
      </c>
      <c r="D16" s="40">
        <f>IF($B2=D10,$K$6,"")</f>
        <v>80</v>
      </c>
      <c r="E16" s="40" t="str">
        <f>IF($B2=E10,$K$6,"")</f>
        <v/>
      </c>
      <c r="F16" s="40" t="str">
        <f>IF($B2=F10,$K$6/14.503768,"")</f>
        <v/>
      </c>
      <c r="G16" s="40" t="str">
        <f>IF($B2=G10,$K$6/0.0393700849,"")</f>
        <v/>
      </c>
      <c r="H16" s="40" t="str">
        <f>IF($B2=H10,$K$6/0.14503769,"")</f>
        <v/>
      </c>
      <c r="I16" s="40">
        <f t="shared" si="1"/>
        <v>80</v>
      </c>
    </row>
    <row r="17" spans="2:9" x14ac:dyDescent="0.2">
      <c r="B17" s="35" t="s">
        <v>32</v>
      </c>
      <c r="C17" s="35" t="s">
        <v>8</v>
      </c>
      <c r="D17" s="40">
        <f>IF($B2=D10,$J$7,"")</f>
        <v>95</v>
      </c>
      <c r="E17" s="40" t="str">
        <f>IF($B2=E10,$J$7,"")</f>
        <v/>
      </c>
      <c r="F17" s="40" t="str">
        <f>IF($B2=F10,$J$7/14.503768,"")</f>
        <v/>
      </c>
      <c r="G17" s="40" t="str">
        <f>IF($B2=G10,$J$7/0.0393700849,"")</f>
        <v/>
      </c>
      <c r="H17" s="40" t="str">
        <f>IF($B2=H10,$J$7/0.14503769,"")</f>
        <v/>
      </c>
      <c r="I17" s="40">
        <f t="shared" si="1"/>
        <v>95</v>
      </c>
    </row>
    <row r="18" spans="2:9" x14ac:dyDescent="0.2">
      <c r="B18" s="34"/>
      <c r="C18" s="35" t="s">
        <v>9</v>
      </c>
      <c r="D18" s="40">
        <f>IF($B2=D10,$K$7,"")</f>
        <v>75</v>
      </c>
      <c r="E18" s="40" t="str">
        <f>IF($B2=E10,$K$7,"")</f>
        <v/>
      </c>
      <c r="F18" s="40" t="str">
        <f>IF($B2=F10,$K$7/14.503768,"")</f>
        <v/>
      </c>
      <c r="G18" s="40" t="str">
        <f>IF($B2=G10,$K$7/0.0393700849,"")</f>
        <v/>
      </c>
      <c r="H18" s="40" t="str">
        <f>IF($B2=H10,$K$7/0.14503769,"")</f>
        <v/>
      </c>
      <c r="I18" s="40">
        <f t="shared" si="1"/>
        <v>75</v>
      </c>
    </row>
    <row r="19" spans="2:9" x14ac:dyDescent="0.2">
      <c r="B19" s="35" t="s">
        <v>33</v>
      </c>
      <c r="C19" s="35" t="s">
        <v>8</v>
      </c>
      <c r="D19" s="40">
        <f>IF($B2=D10,$J$8,"")</f>
        <v>90</v>
      </c>
      <c r="E19" s="40" t="str">
        <f>IF($B2=E10,$J$8,"")</f>
        <v/>
      </c>
      <c r="F19" s="40" t="str">
        <f>IF($B2=F10,$J$8/14.503768,"")</f>
        <v/>
      </c>
      <c r="G19" s="40" t="str">
        <f>IF($B2=G10,$J$8/0.0393700849,"")</f>
        <v/>
      </c>
      <c r="H19" s="40" t="str">
        <f>IF($B2=H10,$J$8/0.14503769,"")</f>
        <v/>
      </c>
      <c r="I19" s="40">
        <f t="shared" si="1"/>
        <v>90</v>
      </c>
    </row>
    <row r="20" spans="2:9" x14ac:dyDescent="0.2">
      <c r="B20" s="34"/>
      <c r="C20" s="35" t="s">
        <v>9</v>
      </c>
      <c r="D20" s="40">
        <f>IF($B2=D10,$K$8,"")</f>
        <v>70</v>
      </c>
      <c r="E20" s="40" t="str">
        <f>IF($B2=E10,$K$8,"")</f>
        <v/>
      </c>
      <c r="F20" s="40" t="str">
        <f>IF($B2=F10,$K$8/14.503768,"")</f>
        <v/>
      </c>
      <c r="G20" s="40" t="str">
        <f>IF($B2=G10,$K$8/0.0393700849,"")</f>
        <v/>
      </c>
      <c r="H20" s="40" t="str">
        <f>IF($B2=H10,$K$8/0.14503769,"")</f>
        <v/>
      </c>
      <c r="I20" s="40">
        <f t="shared" si="1"/>
        <v>70</v>
      </c>
    </row>
    <row r="21" spans="2:9" x14ac:dyDescent="0.2">
      <c r="B21" s="35" t="s">
        <v>29</v>
      </c>
      <c r="C21" s="35" t="s">
        <v>8</v>
      </c>
      <c r="D21" s="40">
        <f>IF($B2=D10,$J$9,"")</f>
        <v>85</v>
      </c>
      <c r="E21" s="40" t="str">
        <f>IF($B2=E10,$J$9,"")</f>
        <v/>
      </c>
      <c r="F21" s="40" t="str">
        <f>IF($B2=F10,$J$9/14.503768,"")</f>
        <v/>
      </c>
      <c r="G21" s="40" t="str">
        <f>IF($B2=G10,$J$9/0.0393700849,"")</f>
        <v/>
      </c>
      <c r="H21" s="40" t="str">
        <f>IF($B2=H10,$J$9/0.14503769,"")</f>
        <v/>
      </c>
      <c r="I21" s="40">
        <f t="shared" si="1"/>
        <v>85</v>
      </c>
    </row>
    <row r="22" spans="2:9" x14ac:dyDescent="0.2">
      <c r="B22" s="34"/>
      <c r="C22" s="35" t="s">
        <v>9</v>
      </c>
      <c r="D22" s="40">
        <f>IF($B2=D10,$K$9,"")</f>
        <v>65</v>
      </c>
      <c r="E22" s="40" t="str">
        <f>IF($B2=E10,$K$9,"")</f>
        <v/>
      </c>
      <c r="F22" s="40" t="str">
        <f>IF($B2=F10,$K$9/14.503768,"")</f>
        <v/>
      </c>
      <c r="G22" s="40" t="str">
        <f>IF($B2=G10,$K$9/0.0393700849,"")</f>
        <v/>
      </c>
      <c r="H22" s="40" t="str">
        <f>IF($B2=H10,$K$9/0.14503769,"")</f>
        <v/>
      </c>
      <c r="I22" s="40">
        <f t="shared" si="1"/>
        <v>65</v>
      </c>
    </row>
  </sheetData>
  <mergeCells count="2">
    <mergeCell ref="C1:F1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TAE Virtual Switch Calc</vt:lpstr>
      <vt:lpstr>Data</vt:lpstr>
      <vt:lpstr>SCALE</vt:lpstr>
    </vt:vector>
  </TitlesOfParts>
  <Company>Atlas Copco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USNDDavis</cp:lastModifiedBy>
  <dcterms:created xsi:type="dcterms:W3CDTF">2012-10-17T16:36:09Z</dcterms:created>
  <dcterms:modified xsi:type="dcterms:W3CDTF">2017-08-15T17:14:58Z</dcterms:modified>
</cp:coreProperties>
</file>